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уктури тарифів" sheetId="1" r:id="rId1"/>
  </sheets>
  <definedNames>
    <definedName name="_xlnm.Print_Area" localSheetId="0">'Структури тарифів'!$A$1:$W$47</definedName>
  </definedNames>
  <calcPr fullCalcOnLoad="1"/>
</workbook>
</file>

<file path=xl/sharedStrings.xml><?xml version="1.0" encoding="utf-8"?>
<sst xmlns="http://schemas.openxmlformats.org/spreadsheetml/2006/main" count="161" uniqueCount="70">
  <si>
    <t>Статті</t>
  </si>
  <si>
    <t xml:space="preserve">        Централізоване водопостачання</t>
  </si>
  <si>
    <t xml:space="preserve">       Центрплізоване водовідведення</t>
  </si>
  <si>
    <t>РАЗОМ</t>
  </si>
  <si>
    <t>Затверджено</t>
  </si>
  <si>
    <t>тис.грн./рік</t>
  </si>
  <si>
    <t>грн/м3</t>
  </si>
  <si>
    <t>%</t>
  </si>
  <si>
    <t>1.</t>
  </si>
  <si>
    <t>Виробнича собівартість, у т.ч.:</t>
  </si>
  <si>
    <t>Прямі витрати всього</t>
  </si>
  <si>
    <t>1.1.</t>
  </si>
  <si>
    <t>прямі матеріальні витрати</t>
  </si>
  <si>
    <t>1.1.1.</t>
  </si>
  <si>
    <t>електроенергія</t>
  </si>
  <si>
    <t>1.1.2.</t>
  </si>
  <si>
    <t>витрати на прибд. води/очищ. стічних вод</t>
  </si>
  <si>
    <t>1.1.3.</t>
  </si>
  <si>
    <t>витрати на реагенти</t>
  </si>
  <si>
    <t>1.1.4.</t>
  </si>
  <si>
    <t>матеріали</t>
  </si>
  <si>
    <t>1.2.</t>
  </si>
  <si>
    <t>прямі витрати на оплату праці</t>
  </si>
  <si>
    <t>1.3.</t>
  </si>
  <si>
    <t>інші прямі витрати</t>
  </si>
  <si>
    <t>1.3.1.</t>
  </si>
  <si>
    <t>відрахування на соціальні заходи</t>
  </si>
  <si>
    <t>1.3.2.</t>
  </si>
  <si>
    <t>амортизаційні відрахування</t>
  </si>
  <si>
    <t>1.3.3.</t>
  </si>
  <si>
    <t>1.4.</t>
  </si>
  <si>
    <t>загальновиробничі витрати, у т.ч.:</t>
  </si>
  <si>
    <t>1.4.1.</t>
  </si>
  <si>
    <t>витрати на оплату праці</t>
  </si>
  <si>
    <t>1.4.2.</t>
  </si>
  <si>
    <t>1.4.3.</t>
  </si>
  <si>
    <t>1.4.4.</t>
  </si>
  <si>
    <t>інші витрати</t>
  </si>
  <si>
    <t>2.</t>
  </si>
  <si>
    <t>Адміністративні витрати, у т.ч.:</t>
  </si>
  <si>
    <t>2.1.</t>
  </si>
  <si>
    <t>2.2.</t>
  </si>
  <si>
    <t>2.3.</t>
  </si>
  <si>
    <t>2.4.</t>
  </si>
  <si>
    <t>3.</t>
  </si>
  <si>
    <t>Витрати на збут, у т.ч.:</t>
  </si>
  <si>
    <t>3.1.</t>
  </si>
  <si>
    <t>3.2.</t>
  </si>
  <si>
    <t>3.3.</t>
  </si>
  <si>
    <t>3.4.</t>
  </si>
  <si>
    <t>4.</t>
  </si>
  <si>
    <t>Інші операційні витрати</t>
  </si>
  <si>
    <t>5.</t>
  </si>
  <si>
    <t>Фінансові витрати</t>
  </si>
  <si>
    <t>6.</t>
  </si>
  <si>
    <t>Повна собівартість</t>
  </si>
  <si>
    <t>7.</t>
  </si>
  <si>
    <t xml:space="preserve">Розрахунковий прибуток </t>
  </si>
  <si>
    <t>8.</t>
  </si>
  <si>
    <t>Вартість:</t>
  </si>
  <si>
    <t>9.</t>
  </si>
  <si>
    <t>Тариф, грн/м³</t>
  </si>
  <si>
    <t>10.</t>
  </si>
  <si>
    <t>Обсяг реалізації, тис.м³</t>
  </si>
  <si>
    <t>Відсоток розподілу загальновиробничих витрат</t>
  </si>
  <si>
    <t>Відсоток розподілуадміністративних та збутових витрат</t>
  </si>
  <si>
    <t>фактичний діючий тариф</t>
  </si>
  <si>
    <t>Поданий плановий тариф</t>
  </si>
  <si>
    <r>
      <t xml:space="preserve">                                                              Структура статей витрат врахованих у  тарифі</t>
    </r>
    <r>
      <rPr>
        <i/>
        <sz val="14"/>
        <color indexed="8"/>
        <rFont val="Calibri"/>
        <family val="2"/>
      </rPr>
      <t xml:space="preserve"> (з 1  травня 2015 року)</t>
    </r>
  </si>
  <si>
    <r>
      <t xml:space="preserve">           Планова структура статей витрат врахованих у  плановому тарифі</t>
    </r>
    <r>
      <rPr>
        <i/>
        <sz val="14"/>
        <color indexed="8"/>
        <rFont val="Calibri"/>
        <family val="2"/>
      </rPr>
      <t xml:space="preserve"> (подано до НКРЕКП 13 червня 2016 року)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</si>
</sst>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00000"/>
  </numFmts>
  <fonts count="11">
    <font>
      <sz val="10"/>
      <name val="Arial"/>
      <family val="0"/>
    </font>
    <font>
      <sz val="10"/>
      <name val="Helv"/>
      <family val="0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9"/>
      <name val="Helv"/>
      <family val="0"/>
    </font>
    <font>
      <i/>
      <sz val="14"/>
      <color indexed="8"/>
      <name val="Calibri"/>
      <family val="2"/>
    </font>
    <font>
      <sz val="10"/>
      <color indexed="9"/>
      <name val="Arial"/>
      <family val="0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180" fontId="4" fillId="0" borderId="12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180" fontId="5" fillId="0" borderId="4" xfId="0" applyNumberFormat="1" applyFont="1" applyBorder="1" applyAlignment="1">
      <alignment/>
    </xf>
    <xf numFmtId="180" fontId="4" fillId="0" borderId="1" xfId="0" applyNumberFormat="1" applyFont="1" applyBorder="1" applyAlignment="1">
      <alignment/>
    </xf>
    <xf numFmtId="180" fontId="5" fillId="0" borderId="2" xfId="0" applyNumberFormat="1" applyFont="1" applyBorder="1" applyAlignment="1">
      <alignment/>
    </xf>
    <xf numFmtId="1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81" fontId="3" fillId="0" borderId="13" xfId="0" applyNumberFormat="1" applyFont="1" applyBorder="1" applyAlignment="1">
      <alignment/>
    </xf>
    <xf numFmtId="180" fontId="5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180" fontId="5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180" fontId="3" fillId="0" borderId="19" xfId="0" applyNumberFormat="1" applyFont="1" applyBorder="1" applyAlignment="1">
      <alignment/>
    </xf>
    <xf numFmtId="180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81" fontId="4" fillId="0" borderId="13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180" fontId="4" fillId="0" borderId="19" xfId="0" applyNumberFormat="1" applyFont="1" applyBorder="1" applyAlignment="1">
      <alignment/>
    </xf>
    <xf numFmtId="16" fontId="4" fillId="0" borderId="18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4" fontId="3" fillId="0" borderId="17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80" fontId="3" fillId="0" borderId="22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80" fontId="4" fillId="0" borderId="15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14" xfId="0" applyNumberFormat="1" applyFont="1" applyBorder="1" applyAlignment="1">
      <alignment/>
    </xf>
    <xf numFmtId="180" fontId="4" fillId="0" borderId="17" xfId="0" applyNumberFormat="1" applyFont="1" applyBorder="1" applyAlignment="1">
      <alignment/>
    </xf>
    <xf numFmtId="180" fontId="4" fillId="0" borderId="23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26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5" xfId="0" applyFont="1" applyFill="1" applyBorder="1" applyAlignment="1">
      <alignment horizontal="right"/>
    </xf>
    <xf numFmtId="180" fontId="3" fillId="2" borderId="19" xfId="0" applyNumberFormat="1" applyFont="1" applyFill="1" applyBorder="1" applyAlignment="1">
      <alignment horizontal="right"/>
    </xf>
    <xf numFmtId="181" fontId="3" fillId="2" borderId="13" xfId="0" applyNumberFormat="1" applyFont="1" applyFill="1" applyBorder="1" applyAlignment="1">
      <alignment/>
    </xf>
    <xf numFmtId="180" fontId="3" fillId="2" borderId="13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/>
    </xf>
    <xf numFmtId="181" fontId="4" fillId="2" borderId="13" xfId="0" applyNumberFormat="1" applyFont="1" applyFill="1" applyBorder="1" applyAlignment="1">
      <alignment/>
    </xf>
    <xf numFmtId="180" fontId="5" fillId="2" borderId="16" xfId="0" applyNumberFormat="1" applyFont="1" applyFill="1" applyBorder="1" applyAlignment="1">
      <alignment/>
    </xf>
    <xf numFmtId="180" fontId="4" fillId="2" borderId="13" xfId="0" applyNumberFormat="1" applyFont="1" applyFill="1" applyBorder="1" applyAlignment="1">
      <alignment/>
    </xf>
    <xf numFmtId="0" fontId="3" fillId="2" borderId="19" xfId="0" applyFont="1" applyFill="1" applyBorder="1" applyAlignment="1">
      <alignment/>
    </xf>
    <xf numFmtId="180" fontId="3" fillId="2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180" fontId="3" fillId="2" borderId="15" xfId="0" applyNumberFormat="1" applyFont="1" applyFill="1" applyBorder="1" applyAlignment="1">
      <alignment/>
    </xf>
    <xf numFmtId="180" fontId="3" fillId="2" borderId="19" xfId="0" applyNumberFormat="1" applyFont="1" applyFill="1" applyBorder="1" applyAlignment="1">
      <alignment/>
    </xf>
    <xf numFmtId="2" fontId="4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" xfId="0" applyFont="1" applyBorder="1" applyAlignment="1">
      <alignment/>
    </xf>
    <xf numFmtId="0" fontId="6" fillId="3" borderId="0" xfId="0" applyFont="1" applyFill="1" applyAlignment="1">
      <alignment/>
    </xf>
    <xf numFmtId="0" fontId="4" fillId="2" borderId="26" xfId="0" applyFont="1" applyFill="1" applyBorder="1" applyAlignment="1">
      <alignment/>
    </xf>
    <xf numFmtId="2" fontId="4" fillId="2" borderId="26" xfId="0" applyNumberFormat="1" applyFont="1" applyFill="1" applyBorder="1" applyAlignment="1">
      <alignment/>
    </xf>
    <xf numFmtId="0" fontId="1" fillId="0" borderId="0" xfId="0" applyFill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V47"/>
  <sheetViews>
    <sheetView tabSelected="1" view="pageBreakPreview" zoomScaleSheetLayoutView="100" workbookViewId="0" topLeftCell="A16">
      <selection activeCell="N13" sqref="N13"/>
    </sheetView>
  </sheetViews>
  <sheetFormatPr defaultColWidth="9.140625" defaultRowHeight="12.75"/>
  <cols>
    <col min="1" max="1" width="2.7109375" style="0" customWidth="1"/>
    <col min="2" max="2" width="1.7109375" style="0" customWidth="1"/>
    <col min="4" max="4" width="42.140625" style="0" customWidth="1"/>
    <col min="5" max="5" width="14.57421875" style="0" customWidth="1"/>
    <col min="7" max="7" width="10.28125" style="0" customWidth="1"/>
    <col min="8" max="8" width="14.140625" style="0" customWidth="1"/>
    <col min="9" max="9" width="12.00390625" style="0" customWidth="1"/>
    <col min="10" max="10" width="12.8515625" style="0" customWidth="1"/>
    <col min="11" max="11" width="5.8515625" style="0" customWidth="1"/>
    <col min="12" max="12" width="7.140625" style="0" customWidth="1"/>
    <col min="13" max="13" width="5.57421875" style="0" customWidth="1"/>
    <col min="14" max="14" width="43.57421875" style="0" customWidth="1"/>
    <col min="15" max="15" width="17.57421875" style="0" customWidth="1"/>
    <col min="16" max="16" width="15.140625" style="0" customWidth="1"/>
    <col min="17" max="17" width="9.8515625" style="0" customWidth="1"/>
    <col min="18" max="18" width="15.8515625" style="0" customWidth="1"/>
    <col min="19" max="19" width="13.140625" style="0" customWidth="1"/>
    <col min="20" max="20" width="18.57421875" style="0" customWidth="1"/>
    <col min="21" max="21" width="11.28125" style="123" customWidth="1"/>
    <col min="22" max="22" width="0.13671875" style="0" hidden="1" customWidth="1"/>
    <col min="23" max="26" width="9.140625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1" ht="18.75">
      <c r="A2" s="1"/>
      <c r="B2" s="1"/>
      <c r="C2" s="1"/>
      <c r="D2" s="2" t="s">
        <v>68</v>
      </c>
      <c r="E2" s="1"/>
      <c r="F2" s="1"/>
      <c r="G2" s="1"/>
      <c r="H2" s="1"/>
      <c r="I2" s="1"/>
      <c r="J2" s="1"/>
      <c r="K2" s="1"/>
      <c r="L2" s="1"/>
      <c r="M2" s="1"/>
      <c r="N2" s="2" t="s">
        <v>69</v>
      </c>
      <c r="O2" s="1"/>
      <c r="P2" s="1"/>
      <c r="Q2" s="1"/>
      <c r="R2" s="1"/>
      <c r="S2" s="1"/>
      <c r="T2" s="1"/>
      <c r="U2" s="124"/>
    </row>
    <row r="3" spans="1:21" ht="18.7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"/>
      <c r="Q3" s="1"/>
      <c r="R3" s="1"/>
      <c r="S3" s="1"/>
      <c r="T3" s="1"/>
      <c r="U3" s="124"/>
    </row>
    <row r="4" spans="1:21" ht="18.75">
      <c r="A4" s="1"/>
      <c r="B4" s="1"/>
      <c r="C4" s="1"/>
      <c r="D4" s="2"/>
      <c r="E4" s="103"/>
      <c r="F4" s="103" t="s">
        <v>66</v>
      </c>
      <c r="G4" s="1"/>
      <c r="H4" s="1"/>
      <c r="I4" s="1"/>
      <c r="J4" s="1"/>
      <c r="K4" s="1"/>
      <c r="L4" s="1"/>
      <c r="M4" s="1"/>
      <c r="N4" s="2"/>
      <c r="O4" s="1"/>
      <c r="P4" s="103" t="s">
        <v>67</v>
      </c>
      <c r="Q4" s="116"/>
      <c r="R4" s="1"/>
      <c r="S4" s="1"/>
      <c r="T4" s="1"/>
      <c r="U4" s="124"/>
    </row>
    <row r="5" spans="1:21" ht="18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13" t="s">
        <v>65</v>
      </c>
      <c r="O5" s="113"/>
      <c r="P5" s="113">
        <f>O10/U10</f>
        <v>0.5286503095127209</v>
      </c>
      <c r="Q5" s="113"/>
      <c r="R5" s="113"/>
      <c r="S5" s="113">
        <f>R10/U10</f>
        <v>0.4713496904872791</v>
      </c>
      <c r="T5" s="1"/>
      <c r="U5" s="124"/>
    </row>
    <row r="6" spans="1:21" ht="13.5" thickBot="1">
      <c r="A6" s="1"/>
      <c r="B6" s="1"/>
      <c r="C6" s="1"/>
      <c r="D6" s="1"/>
      <c r="E6" s="1"/>
      <c r="F6" s="1"/>
      <c r="G6" s="1"/>
      <c r="H6" s="122">
        <v>9.61</v>
      </c>
      <c r="I6" s="1"/>
      <c r="J6" s="1"/>
      <c r="K6" s="1"/>
      <c r="L6" s="1"/>
      <c r="M6" s="1"/>
      <c r="N6" s="113" t="s">
        <v>64</v>
      </c>
      <c r="O6" s="113"/>
      <c r="P6" s="113">
        <f>O11/U11</f>
        <v>0.4528366330305125</v>
      </c>
      <c r="Q6" s="113"/>
      <c r="R6" s="113"/>
      <c r="S6" s="113">
        <f>R11/U11</f>
        <v>0.5471633669694874</v>
      </c>
      <c r="T6" s="1"/>
      <c r="U6" s="124"/>
    </row>
    <row r="7" spans="1:21" ht="15.75" thickBot="1">
      <c r="A7" s="1"/>
      <c r="B7" s="3"/>
      <c r="C7" s="4"/>
      <c r="D7" s="5" t="s">
        <v>0</v>
      </c>
      <c r="E7" s="7" t="s">
        <v>1</v>
      </c>
      <c r="F7" s="8"/>
      <c r="G7" s="9"/>
      <c r="H7" s="10" t="s">
        <v>2</v>
      </c>
      <c r="I7" s="8"/>
      <c r="J7" s="8"/>
      <c r="K7" s="117"/>
      <c r="L7" s="117"/>
      <c r="M7" s="4"/>
      <c r="N7" s="5" t="s">
        <v>0</v>
      </c>
      <c r="O7" s="7" t="s">
        <v>1</v>
      </c>
      <c r="P7" s="8"/>
      <c r="Q7" s="9"/>
      <c r="R7" s="10" t="s">
        <v>2</v>
      </c>
      <c r="S7" s="8"/>
      <c r="T7" s="9"/>
      <c r="U7" s="125" t="s">
        <v>3</v>
      </c>
    </row>
    <row r="8" spans="1:22" ht="15.75" thickBot="1">
      <c r="A8" s="1"/>
      <c r="B8" s="3"/>
      <c r="C8" s="12"/>
      <c r="D8" s="13"/>
      <c r="E8" s="110" t="s">
        <v>4</v>
      </c>
      <c r="F8" s="111"/>
      <c r="G8" s="111"/>
      <c r="H8" s="112"/>
      <c r="I8" s="111"/>
      <c r="J8" s="111"/>
      <c r="K8" s="117"/>
      <c r="L8" s="117"/>
      <c r="M8" s="12"/>
      <c r="N8" s="13"/>
      <c r="O8" s="107"/>
      <c r="P8" s="108"/>
      <c r="Q8" s="108"/>
      <c r="R8" s="109"/>
      <c r="S8" s="108"/>
      <c r="T8" s="128"/>
      <c r="U8" s="129"/>
      <c r="V8" s="130"/>
    </row>
    <row r="9" spans="1:21" ht="15.75" thickBot="1">
      <c r="A9" s="1"/>
      <c r="B9" s="3"/>
      <c r="C9" s="14"/>
      <c r="D9" s="15"/>
      <c r="E9" s="16" t="s">
        <v>5</v>
      </c>
      <c r="F9" s="17" t="s">
        <v>6</v>
      </c>
      <c r="G9" s="18" t="s">
        <v>7</v>
      </c>
      <c r="H9" s="16" t="s">
        <v>5</v>
      </c>
      <c r="I9" s="17" t="s">
        <v>6</v>
      </c>
      <c r="J9" s="18" t="s">
        <v>7</v>
      </c>
      <c r="K9" s="117"/>
      <c r="L9" s="117"/>
      <c r="M9" s="14"/>
      <c r="N9" s="15"/>
      <c r="O9" s="16" t="s">
        <v>5</v>
      </c>
      <c r="P9" s="17" t="s">
        <v>6</v>
      </c>
      <c r="Q9" s="18" t="s">
        <v>7</v>
      </c>
      <c r="R9" s="16" t="s">
        <v>5</v>
      </c>
      <c r="S9" s="17" t="s">
        <v>6</v>
      </c>
      <c r="T9" s="19" t="s">
        <v>7</v>
      </c>
      <c r="U9" s="126" t="s">
        <v>5</v>
      </c>
    </row>
    <row r="10" spans="1:21" ht="15.75" thickBot="1">
      <c r="A10" s="1"/>
      <c r="B10" s="3"/>
      <c r="C10" s="21" t="s">
        <v>8</v>
      </c>
      <c r="D10" s="22" t="s">
        <v>9</v>
      </c>
      <c r="E10" s="23">
        <f>E12+E17+E18+E22</f>
        <v>7071.8508</v>
      </c>
      <c r="F10" s="24">
        <f>E10/E$44</f>
        <v>5.811747670156638</v>
      </c>
      <c r="G10" s="25">
        <f>F10/F$40*100</f>
        <v>87.62639401330586</v>
      </c>
      <c r="H10" s="23">
        <f>H12+H17+H18+H22</f>
        <v>5668.605</v>
      </c>
      <c r="I10" s="26">
        <f>H10/H$44</f>
        <v>12.85981170598911</v>
      </c>
      <c r="J10" s="25">
        <f>I10/I$40*100</f>
        <v>88.07284157949272</v>
      </c>
      <c r="K10" s="118"/>
      <c r="L10" s="118"/>
      <c r="M10" s="21" t="s">
        <v>8</v>
      </c>
      <c r="N10" s="22" t="s">
        <v>9</v>
      </c>
      <c r="O10" s="23">
        <f>O12+O17+O18+O22</f>
        <v>7048.89820124442</v>
      </c>
      <c r="P10" s="24">
        <f>O10/O$44</f>
        <v>5.714828610426466</v>
      </c>
      <c r="Q10" s="25">
        <f>P10/P$40*100</f>
        <v>85.41039628323757</v>
      </c>
      <c r="R10" s="23">
        <f>R12+R17+R18+R22</f>
        <v>6284.86529875558</v>
      </c>
      <c r="S10" s="26">
        <f>R10/R$44</f>
        <v>16.648649798028025</v>
      </c>
      <c r="T10" s="27">
        <f>S10/S$40*100</f>
        <v>85.78954672665728</v>
      </c>
      <c r="U10" s="127">
        <f>O10+R10</f>
        <v>13333.763500000001</v>
      </c>
    </row>
    <row r="11" spans="1:21" ht="15.75" thickBot="1">
      <c r="A11" s="1"/>
      <c r="B11" s="3"/>
      <c r="C11" s="28"/>
      <c r="D11" s="9" t="s">
        <v>10</v>
      </c>
      <c r="E11" s="29">
        <f>E12+E17+E18</f>
        <v>4020.5348000000004</v>
      </c>
      <c r="F11" s="30">
        <f>E11/E$44</f>
        <v>3.3041327394355786</v>
      </c>
      <c r="G11" s="31">
        <f aca="true" t="shared" si="0" ref="G11:G37">F11/F$40*100</f>
        <v>49.81792977433968</v>
      </c>
      <c r="H11" s="29">
        <f>H12+H17+H18</f>
        <v>5157.071</v>
      </c>
      <c r="I11" s="32">
        <f aca="true" t="shared" si="1" ref="I11:I40">H11/H$44</f>
        <v>11.699344373865697</v>
      </c>
      <c r="J11" s="31">
        <f aca="true" t="shared" si="2" ref="J11:J40">I11/I$40*100</f>
        <v>80.1251625747774</v>
      </c>
      <c r="K11" s="118"/>
      <c r="L11" s="118"/>
      <c r="M11" s="28"/>
      <c r="N11" s="9" t="s">
        <v>10</v>
      </c>
      <c r="O11" s="29">
        <f>O12+O17+O18</f>
        <v>4417.12136</v>
      </c>
      <c r="P11" s="30">
        <f>O11/O$44</f>
        <v>3.5811400311324424</v>
      </c>
      <c r="Q11" s="31">
        <f aca="true" t="shared" si="3" ref="Q11:Q37">P11/P$40*100</f>
        <v>53.52156819659418</v>
      </c>
      <c r="R11" s="29">
        <f>R12+R17+R18</f>
        <v>5337.21616</v>
      </c>
      <c r="S11" s="32">
        <f aca="true" t="shared" si="4" ref="S11:S37">R11/R$44</f>
        <v>14.138320953642385</v>
      </c>
      <c r="T11" s="33">
        <f aca="true" t="shared" si="5" ref="T11:T40">S11/S$40*100</f>
        <v>72.85396478413806</v>
      </c>
      <c r="U11" s="127">
        <f aca="true" t="shared" si="6" ref="U11:U26">O11+R11</f>
        <v>9754.337520000001</v>
      </c>
    </row>
    <row r="12" spans="1:21" ht="15.75" thickBot="1">
      <c r="A12" s="1"/>
      <c r="B12" s="3"/>
      <c r="C12" s="28" t="s">
        <v>11</v>
      </c>
      <c r="D12" s="9" t="s">
        <v>12</v>
      </c>
      <c r="E12" s="29">
        <f>SUM(E13:E16)</f>
        <v>2525.3808000000004</v>
      </c>
      <c r="F12" s="30">
        <f aca="true" t="shared" si="7" ref="F12:F40">E12/E$44</f>
        <v>2.075393895563847</v>
      </c>
      <c r="G12" s="31">
        <f t="shared" si="0"/>
        <v>31.29166879686398</v>
      </c>
      <c r="H12" s="29">
        <f>SUM(H13:H16)</f>
        <v>4278.804</v>
      </c>
      <c r="I12" s="32">
        <f t="shared" si="1"/>
        <v>9.7069056261343</v>
      </c>
      <c r="J12" s="31">
        <f t="shared" si="2"/>
        <v>66.47957069538268</v>
      </c>
      <c r="K12" s="118"/>
      <c r="L12" s="118"/>
      <c r="M12" s="28" t="s">
        <v>11</v>
      </c>
      <c r="N12" s="9" t="s">
        <v>12</v>
      </c>
      <c r="O12" s="29">
        <f>SUM(O13:O16)</f>
        <v>2710.8478</v>
      </c>
      <c r="P12" s="30">
        <f aca="true" t="shared" si="8" ref="P12:P40">O12/O$44</f>
        <v>2.197794623167726</v>
      </c>
      <c r="Q12" s="31">
        <f t="shared" si="3"/>
        <v>32.846918518509376</v>
      </c>
      <c r="R12" s="29">
        <f>SUM(R13:R16)</f>
        <v>4238.898</v>
      </c>
      <c r="S12" s="32">
        <f t="shared" si="4"/>
        <v>11.228868874172186</v>
      </c>
      <c r="T12" s="33">
        <f t="shared" si="5"/>
        <v>57.861723482369364</v>
      </c>
      <c r="U12" s="127">
        <f t="shared" si="6"/>
        <v>6949.745800000001</v>
      </c>
    </row>
    <row r="13" spans="1:21" ht="15">
      <c r="A13" s="1"/>
      <c r="B13" s="3"/>
      <c r="C13" s="34" t="s">
        <v>13</v>
      </c>
      <c r="D13" s="35" t="s">
        <v>14</v>
      </c>
      <c r="E13" s="36">
        <v>2463.702</v>
      </c>
      <c r="F13" s="37">
        <f t="shared" si="7"/>
        <v>2.0247053795959964</v>
      </c>
      <c r="G13" s="38">
        <f t="shared" si="0"/>
        <v>30.527414716296008</v>
      </c>
      <c r="H13" s="39">
        <v>37.054</v>
      </c>
      <c r="I13" s="40">
        <f t="shared" si="1"/>
        <v>0.08406079854809438</v>
      </c>
      <c r="J13" s="38">
        <f t="shared" si="2"/>
        <v>0.5757062049457536</v>
      </c>
      <c r="K13" s="119"/>
      <c r="L13" s="119"/>
      <c r="M13" s="34" t="s">
        <v>13</v>
      </c>
      <c r="N13" s="35" t="s">
        <v>14</v>
      </c>
      <c r="O13" s="92">
        <v>2649.169</v>
      </c>
      <c r="P13" s="95">
        <f t="shared" si="8"/>
        <v>2.1477891101310154</v>
      </c>
      <c r="Q13" s="38">
        <f t="shared" si="3"/>
        <v>32.09956615224247</v>
      </c>
      <c r="R13" s="93">
        <v>42.986</v>
      </c>
      <c r="S13" s="96">
        <f t="shared" si="4"/>
        <v>0.11387019867549668</v>
      </c>
      <c r="T13" s="41">
        <f t="shared" si="5"/>
        <v>0.5867666656789404</v>
      </c>
      <c r="U13" s="127">
        <f t="shared" si="6"/>
        <v>2692.1549999999997</v>
      </c>
    </row>
    <row r="14" spans="1:21" ht="15">
      <c r="A14" s="1"/>
      <c r="B14" s="3"/>
      <c r="C14" s="43" t="s">
        <v>15</v>
      </c>
      <c r="D14" s="44" t="s">
        <v>16</v>
      </c>
      <c r="E14" s="45">
        <v>0</v>
      </c>
      <c r="F14" s="37">
        <f t="shared" si="7"/>
        <v>0</v>
      </c>
      <c r="G14" s="38">
        <f t="shared" si="0"/>
        <v>0</v>
      </c>
      <c r="H14" s="46">
        <f>H44*H6</f>
        <v>4236.088</v>
      </c>
      <c r="I14" s="40">
        <f t="shared" si="1"/>
        <v>9.61</v>
      </c>
      <c r="J14" s="38">
        <f t="shared" si="2"/>
        <v>65.81589427042283</v>
      </c>
      <c r="K14" s="120"/>
      <c r="L14" s="120"/>
      <c r="M14" s="43" t="s">
        <v>15</v>
      </c>
      <c r="N14" s="44" t="s">
        <v>16</v>
      </c>
      <c r="O14" s="45">
        <v>0</v>
      </c>
      <c r="P14" s="37">
        <f t="shared" si="8"/>
        <v>0</v>
      </c>
      <c r="Q14" s="38">
        <f t="shared" si="3"/>
        <v>0</v>
      </c>
      <c r="R14" s="94">
        <f>11.1*R44</f>
        <v>4190.25</v>
      </c>
      <c r="S14" s="96">
        <f t="shared" si="4"/>
        <v>11.1</v>
      </c>
      <c r="T14" s="41">
        <f t="shared" si="5"/>
        <v>57.197669493816136</v>
      </c>
      <c r="U14" s="127">
        <f t="shared" si="6"/>
        <v>4190.25</v>
      </c>
    </row>
    <row r="15" spans="1:21" ht="15">
      <c r="A15" s="1"/>
      <c r="B15" s="3"/>
      <c r="C15" s="43" t="s">
        <v>17</v>
      </c>
      <c r="D15" s="44" t="s">
        <v>18</v>
      </c>
      <c r="E15" s="45">
        <v>31.6734</v>
      </c>
      <c r="F15" s="37">
        <f>E15/E$44</f>
        <v>0.026029651057674925</v>
      </c>
      <c r="G15" s="38">
        <f>F15/F$40*100</f>
        <v>0.3924610270540552</v>
      </c>
      <c r="H15" s="46">
        <v>0</v>
      </c>
      <c r="I15" s="40">
        <f t="shared" si="1"/>
        <v>0</v>
      </c>
      <c r="J15" s="38">
        <f t="shared" si="2"/>
        <v>0</v>
      </c>
      <c r="K15" s="120"/>
      <c r="L15" s="120"/>
      <c r="M15" s="43" t="s">
        <v>17</v>
      </c>
      <c r="N15" s="44" t="s">
        <v>18</v>
      </c>
      <c r="O15" s="45">
        <v>31.6734</v>
      </c>
      <c r="P15" s="37">
        <f>O15/O$44</f>
        <v>0.02567891425606434</v>
      </c>
      <c r="Q15" s="38">
        <f>P15/P$40*100</f>
        <v>0.3837816306043279</v>
      </c>
      <c r="R15" s="46">
        <v>0</v>
      </c>
      <c r="S15" s="40">
        <f t="shared" si="4"/>
        <v>0</v>
      </c>
      <c r="T15" s="41">
        <f t="shared" si="5"/>
        <v>0</v>
      </c>
      <c r="U15" s="127">
        <f t="shared" si="6"/>
        <v>31.6734</v>
      </c>
    </row>
    <row r="16" spans="1:21" ht="15">
      <c r="A16" s="1"/>
      <c r="B16" s="3"/>
      <c r="C16" s="43" t="s">
        <v>19</v>
      </c>
      <c r="D16" s="44" t="s">
        <v>20</v>
      </c>
      <c r="E16" s="47">
        <v>30.0054</v>
      </c>
      <c r="F16" s="37">
        <f t="shared" si="7"/>
        <v>0.024658864910175708</v>
      </c>
      <c r="G16" s="38">
        <f t="shared" si="0"/>
        <v>0.37179305351391856</v>
      </c>
      <c r="H16" s="48">
        <v>5.662</v>
      </c>
      <c r="I16" s="40">
        <f t="shared" si="1"/>
        <v>0.012844827586206897</v>
      </c>
      <c r="J16" s="38">
        <f t="shared" si="2"/>
        <v>0.08797022001411067</v>
      </c>
      <c r="K16" s="120"/>
      <c r="L16" s="120"/>
      <c r="M16" s="43" t="s">
        <v>19</v>
      </c>
      <c r="N16" s="44" t="s">
        <v>20</v>
      </c>
      <c r="O16" s="47">
        <v>30.0054</v>
      </c>
      <c r="P16" s="37">
        <f t="shared" si="8"/>
        <v>0.024326598780645997</v>
      </c>
      <c r="Q16" s="38">
        <f t="shared" si="3"/>
        <v>0.363570735662578</v>
      </c>
      <c r="R16" s="48">
        <v>5.662</v>
      </c>
      <c r="S16" s="40">
        <f t="shared" si="4"/>
        <v>0.014998675496688742</v>
      </c>
      <c r="T16" s="41">
        <f t="shared" si="5"/>
        <v>0.0772873228742884</v>
      </c>
      <c r="U16" s="127">
        <f t="shared" si="6"/>
        <v>35.6674</v>
      </c>
    </row>
    <row r="17" spans="1:21" ht="15">
      <c r="A17" s="1"/>
      <c r="B17" s="3"/>
      <c r="C17" s="49" t="s">
        <v>21</v>
      </c>
      <c r="D17" s="50" t="s">
        <v>22</v>
      </c>
      <c r="E17" s="51">
        <v>1013.377</v>
      </c>
      <c r="F17" s="52">
        <f t="shared" si="7"/>
        <v>0.8328076461596621</v>
      </c>
      <c r="G17" s="38">
        <f t="shared" si="0"/>
        <v>12.556624114018616</v>
      </c>
      <c r="H17" s="51">
        <v>632.838</v>
      </c>
      <c r="I17" s="53">
        <f t="shared" si="1"/>
        <v>1.435657894736842</v>
      </c>
      <c r="J17" s="38">
        <f t="shared" si="2"/>
        <v>9.832373382778128</v>
      </c>
      <c r="K17" s="118"/>
      <c r="L17" s="118"/>
      <c r="M17" s="49" t="s">
        <v>21</v>
      </c>
      <c r="N17" s="50" t="s">
        <v>22</v>
      </c>
      <c r="O17" s="97">
        <v>1318.248</v>
      </c>
      <c r="P17" s="98">
        <f t="shared" si="8"/>
        <v>1.0687572966662342</v>
      </c>
      <c r="Q17" s="99">
        <f t="shared" si="3"/>
        <v>15.973004697345218</v>
      </c>
      <c r="R17" s="97">
        <v>895.528</v>
      </c>
      <c r="S17" s="100">
        <f t="shared" si="4"/>
        <v>2.372259602649007</v>
      </c>
      <c r="T17" s="41">
        <f t="shared" si="5"/>
        <v>12.224118982508962</v>
      </c>
      <c r="U17" s="127">
        <f t="shared" si="6"/>
        <v>2213.776</v>
      </c>
    </row>
    <row r="18" spans="1:21" ht="15">
      <c r="A18" s="1"/>
      <c r="B18" s="3"/>
      <c r="C18" s="49" t="s">
        <v>23</v>
      </c>
      <c r="D18" s="55" t="s">
        <v>24</v>
      </c>
      <c r="E18" s="51">
        <f>SUM(E19:E21)</f>
        <v>481.77700000000004</v>
      </c>
      <c r="F18" s="52">
        <f t="shared" si="7"/>
        <v>0.3959311977120692</v>
      </c>
      <c r="G18" s="38">
        <f t="shared" si="0"/>
        <v>5.969636863457082</v>
      </c>
      <c r="H18" s="51">
        <f>SUM(H19:H21)</f>
        <v>245.429</v>
      </c>
      <c r="I18" s="53">
        <f t="shared" si="1"/>
        <v>0.5567808529945554</v>
      </c>
      <c r="J18" s="38">
        <f t="shared" si="2"/>
        <v>3.8132184966165967</v>
      </c>
      <c r="K18" s="118"/>
      <c r="L18" s="118"/>
      <c r="M18" s="49" t="s">
        <v>23</v>
      </c>
      <c r="N18" s="55" t="s">
        <v>24</v>
      </c>
      <c r="O18" s="51">
        <f>SUM(O19:O21)</f>
        <v>388.02556000000004</v>
      </c>
      <c r="P18" s="52">
        <f t="shared" si="8"/>
        <v>0.3145881112984823</v>
      </c>
      <c r="Q18" s="38">
        <f t="shared" si="3"/>
        <v>4.701644980739594</v>
      </c>
      <c r="R18" s="51">
        <f>SUM(R19:R21)</f>
        <v>202.79016000000001</v>
      </c>
      <c r="S18" s="53">
        <f t="shared" si="4"/>
        <v>0.5371924768211921</v>
      </c>
      <c r="T18" s="41">
        <f t="shared" si="5"/>
        <v>2.7681223192597324</v>
      </c>
      <c r="U18" s="127">
        <f t="shared" si="6"/>
        <v>590.81572</v>
      </c>
    </row>
    <row r="19" spans="1:21" ht="15">
      <c r="A19" s="1"/>
      <c r="B19" s="3"/>
      <c r="C19" s="43" t="s">
        <v>25</v>
      </c>
      <c r="D19" s="44" t="s">
        <v>26</v>
      </c>
      <c r="E19" s="47">
        <v>383.766</v>
      </c>
      <c r="F19" s="37">
        <f t="shared" si="7"/>
        <v>0.3153843625186963</v>
      </c>
      <c r="G19" s="38">
        <f t="shared" si="0"/>
        <v>4.755195164031223</v>
      </c>
      <c r="H19" s="47">
        <v>239.655</v>
      </c>
      <c r="I19" s="56">
        <f t="shared" si="1"/>
        <v>0.543681941923775</v>
      </c>
      <c r="J19" s="38">
        <f t="shared" si="2"/>
        <v>3.7235081380221997</v>
      </c>
      <c r="K19" s="120"/>
      <c r="L19" s="120"/>
      <c r="M19" s="43" t="s">
        <v>25</v>
      </c>
      <c r="N19" s="44" t="s">
        <v>26</v>
      </c>
      <c r="O19" s="101">
        <f>O17*0.22</f>
        <v>290.01456</v>
      </c>
      <c r="P19" s="95">
        <f t="shared" si="8"/>
        <v>0.23512660526657153</v>
      </c>
      <c r="Q19" s="99">
        <f t="shared" si="3"/>
        <v>3.514061033415948</v>
      </c>
      <c r="R19" s="101">
        <f>R17*0.22</f>
        <v>197.01616</v>
      </c>
      <c r="S19" s="102">
        <f t="shared" si="4"/>
        <v>0.5218971125827815</v>
      </c>
      <c r="T19" s="41">
        <f t="shared" si="5"/>
        <v>2.689306176151972</v>
      </c>
      <c r="U19" s="127">
        <f t="shared" si="6"/>
        <v>487.03072000000003</v>
      </c>
    </row>
    <row r="20" spans="1:21" ht="15">
      <c r="A20" s="1"/>
      <c r="B20" s="3"/>
      <c r="C20" s="57" t="s">
        <v>27</v>
      </c>
      <c r="D20" s="44" t="s">
        <v>28</v>
      </c>
      <c r="E20" s="47">
        <v>98.011</v>
      </c>
      <c r="F20" s="37">
        <f t="shared" si="7"/>
        <v>0.08054683519337288</v>
      </c>
      <c r="G20" s="38">
        <f t="shared" si="0"/>
        <v>1.214441699425859</v>
      </c>
      <c r="H20" s="47">
        <v>5.774</v>
      </c>
      <c r="I20" s="56">
        <f t="shared" si="1"/>
        <v>0.013098911070780398</v>
      </c>
      <c r="J20" s="38">
        <f t="shared" si="2"/>
        <v>0.08971035859439686</v>
      </c>
      <c r="K20" s="119"/>
      <c r="L20" s="119"/>
      <c r="M20" s="57" t="s">
        <v>27</v>
      </c>
      <c r="N20" s="44" t="s">
        <v>28</v>
      </c>
      <c r="O20" s="47">
        <v>98.011</v>
      </c>
      <c r="P20" s="37">
        <f t="shared" si="8"/>
        <v>0.07946150603191075</v>
      </c>
      <c r="Q20" s="38">
        <f t="shared" si="3"/>
        <v>1.1875839473236462</v>
      </c>
      <c r="R20" s="47">
        <v>5.774</v>
      </c>
      <c r="S20" s="56">
        <f t="shared" si="4"/>
        <v>0.015295364238410596</v>
      </c>
      <c r="T20" s="41">
        <f t="shared" si="5"/>
        <v>0.07881614310776072</v>
      </c>
      <c r="U20" s="127">
        <f t="shared" si="6"/>
        <v>103.785</v>
      </c>
    </row>
    <row r="21" spans="1:21" ht="15.75" thickBot="1">
      <c r="A21" s="1"/>
      <c r="B21" s="3"/>
      <c r="C21" s="58" t="s">
        <v>29</v>
      </c>
      <c r="D21" s="59" t="s">
        <v>24</v>
      </c>
      <c r="E21" s="60">
        <v>0</v>
      </c>
      <c r="F21" s="61">
        <f t="shared" si="7"/>
        <v>0</v>
      </c>
      <c r="G21" s="25">
        <f t="shared" si="0"/>
        <v>0</v>
      </c>
      <c r="H21" s="60">
        <v>0</v>
      </c>
      <c r="I21" s="62">
        <f t="shared" si="1"/>
        <v>0</v>
      </c>
      <c r="J21" s="25">
        <f t="shared" si="2"/>
        <v>0</v>
      </c>
      <c r="K21" s="117"/>
      <c r="L21" s="117"/>
      <c r="M21" s="58" t="s">
        <v>29</v>
      </c>
      <c r="N21" s="59" t="s">
        <v>24</v>
      </c>
      <c r="O21" s="60">
        <v>0</v>
      </c>
      <c r="P21" s="61">
        <f t="shared" si="8"/>
        <v>0</v>
      </c>
      <c r="Q21" s="25">
        <f t="shared" si="3"/>
        <v>0</v>
      </c>
      <c r="R21" s="60">
        <v>0</v>
      </c>
      <c r="S21" s="62">
        <f t="shared" si="4"/>
        <v>0</v>
      </c>
      <c r="T21" s="27">
        <f t="shared" si="5"/>
        <v>0</v>
      </c>
      <c r="U21" s="127">
        <f t="shared" si="6"/>
        <v>0</v>
      </c>
    </row>
    <row r="22" spans="1:21" ht="15.75" thickBot="1">
      <c r="A22" s="1"/>
      <c r="B22" s="3"/>
      <c r="C22" s="11" t="s">
        <v>30</v>
      </c>
      <c r="D22" s="9" t="s">
        <v>31</v>
      </c>
      <c r="E22" s="7">
        <f>SUM(E23:E26)</f>
        <v>3051.316</v>
      </c>
      <c r="F22" s="30">
        <f t="shared" si="7"/>
        <v>2.5076149307210596</v>
      </c>
      <c r="G22" s="31">
        <f t="shared" si="0"/>
        <v>37.808464238966174</v>
      </c>
      <c r="H22" s="7">
        <f>SUM(H23:H26)</f>
        <v>511.534</v>
      </c>
      <c r="I22" s="32">
        <f t="shared" si="1"/>
        <v>1.160467332123412</v>
      </c>
      <c r="J22" s="31">
        <f t="shared" si="2"/>
        <v>7.947679004715311</v>
      </c>
      <c r="K22" s="121"/>
      <c r="L22" s="121"/>
      <c r="M22" s="11" t="s">
        <v>30</v>
      </c>
      <c r="N22" s="9" t="s">
        <v>31</v>
      </c>
      <c r="O22" s="106">
        <f>SUM(O23:O26)</f>
        <v>2631.77684124442</v>
      </c>
      <c r="P22" s="30">
        <f t="shared" si="8"/>
        <v>2.1336885792940232</v>
      </c>
      <c r="Q22" s="31">
        <f t="shared" si="3"/>
        <v>31.888828086643393</v>
      </c>
      <c r="R22" s="29">
        <f>SUM(R23:R26)</f>
        <v>947.6491387555799</v>
      </c>
      <c r="S22" s="32">
        <f t="shared" si="4"/>
        <v>2.510328844385642</v>
      </c>
      <c r="T22" s="33">
        <f t="shared" si="5"/>
        <v>12.935581942519223</v>
      </c>
      <c r="U22" s="127">
        <f>O22+R22</f>
        <v>3579.42598</v>
      </c>
    </row>
    <row r="23" spans="1:21" ht="15">
      <c r="A23" s="1"/>
      <c r="B23" s="3"/>
      <c r="C23" s="63" t="s">
        <v>32</v>
      </c>
      <c r="D23" s="35" t="s">
        <v>33</v>
      </c>
      <c r="E23" s="64">
        <v>1586.12</v>
      </c>
      <c r="F23" s="37">
        <f t="shared" si="7"/>
        <v>1.3034959977646652</v>
      </c>
      <c r="G23" s="38">
        <f t="shared" si="0"/>
        <v>19.653408987698757</v>
      </c>
      <c r="H23" s="64">
        <v>253.298</v>
      </c>
      <c r="I23" s="56">
        <f t="shared" si="1"/>
        <v>0.5746324863883847</v>
      </c>
      <c r="J23" s="38">
        <f t="shared" si="2"/>
        <v>3.93547876883331</v>
      </c>
      <c r="K23" s="117"/>
      <c r="L23" s="117"/>
      <c r="M23" s="63" t="s">
        <v>32</v>
      </c>
      <c r="N23" s="35" t="s">
        <v>33</v>
      </c>
      <c r="O23" s="104">
        <f>1160.555+(635.976*P6)</f>
        <v>1448.5482305282133</v>
      </c>
      <c r="P23" s="95">
        <f t="shared" si="8"/>
        <v>1.1743969958232368</v>
      </c>
      <c r="Q23" s="99">
        <f t="shared" si="3"/>
        <v>17.551832197400074</v>
      </c>
      <c r="R23" s="104">
        <f>(635.976*S6)+295.728</f>
        <v>643.7107694717868</v>
      </c>
      <c r="S23" s="102">
        <f t="shared" si="4"/>
        <v>1.7051940913159913</v>
      </c>
      <c r="T23" s="41">
        <f t="shared" si="5"/>
        <v>8.786768293504522</v>
      </c>
      <c r="U23" s="127">
        <f t="shared" si="6"/>
        <v>2092.259</v>
      </c>
    </row>
    <row r="24" spans="1:21" ht="15">
      <c r="A24" s="1"/>
      <c r="B24" s="3"/>
      <c r="C24" s="65" t="s">
        <v>34</v>
      </c>
      <c r="D24" s="44" t="s">
        <v>26</v>
      </c>
      <c r="E24" s="66">
        <v>600.648</v>
      </c>
      <c r="F24" s="37">
        <f t="shared" si="7"/>
        <v>0.49362107789155346</v>
      </c>
      <c r="G24" s="38">
        <f t="shared" si="0"/>
        <v>7.442552140848919</v>
      </c>
      <c r="H24" s="66">
        <v>95.914</v>
      </c>
      <c r="I24" s="56">
        <f t="shared" si="1"/>
        <v>0.2175907441016334</v>
      </c>
      <c r="J24" s="38">
        <f t="shared" si="2"/>
        <v>1.490211176692584</v>
      </c>
      <c r="K24" s="117"/>
      <c r="L24" s="117"/>
      <c r="M24" s="65" t="s">
        <v>34</v>
      </c>
      <c r="N24" s="44" t="s">
        <v>26</v>
      </c>
      <c r="O24" s="105">
        <f>O23*0.22</f>
        <v>318.6806107162069</v>
      </c>
      <c r="P24" s="95">
        <f t="shared" si="8"/>
        <v>0.2583673390811121</v>
      </c>
      <c r="Q24" s="99">
        <f t="shared" si="3"/>
        <v>3.8614030834280157</v>
      </c>
      <c r="R24" s="105">
        <f>R23*0.22</f>
        <v>141.6163692837931</v>
      </c>
      <c r="S24" s="102">
        <f t="shared" si="4"/>
        <v>0.3751427000895181</v>
      </c>
      <c r="T24" s="41">
        <f t="shared" si="5"/>
        <v>1.9330890245709953</v>
      </c>
      <c r="U24" s="127">
        <f t="shared" si="6"/>
        <v>460.29697999999996</v>
      </c>
    </row>
    <row r="25" spans="1:21" ht="15">
      <c r="A25" s="1"/>
      <c r="B25" s="3"/>
      <c r="C25" s="65" t="s">
        <v>35</v>
      </c>
      <c r="D25" s="44" t="s">
        <v>28</v>
      </c>
      <c r="E25" s="45">
        <v>28.908</v>
      </c>
      <c r="F25" s="37">
        <f t="shared" si="7"/>
        <v>0.023757005966371363</v>
      </c>
      <c r="G25" s="38">
        <f t="shared" si="0"/>
        <v>0.3581953112099941</v>
      </c>
      <c r="H25" s="45">
        <v>0</v>
      </c>
      <c r="I25" s="56">
        <f t="shared" si="1"/>
        <v>0</v>
      </c>
      <c r="J25" s="38">
        <f t="shared" si="2"/>
        <v>0</v>
      </c>
      <c r="K25" s="117"/>
      <c r="L25" s="117"/>
      <c r="M25" s="65" t="s">
        <v>35</v>
      </c>
      <c r="N25" s="44" t="s">
        <v>28</v>
      </c>
      <c r="O25" s="45">
        <v>28.908</v>
      </c>
      <c r="P25" s="37">
        <f t="shared" si="8"/>
        <v>0.023436891944480478</v>
      </c>
      <c r="Q25" s="38">
        <f t="shared" si="3"/>
        <v>0.3502737116163693</v>
      </c>
      <c r="R25" s="45">
        <v>0</v>
      </c>
      <c r="S25" s="56">
        <f t="shared" si="4"/>
        <v>0</v>
      </c>
      <c r="T25" s="41">
        <f t="shared" si="5"/>
        <v>0</v>
      </c>
      <c r="U25" s="127">
        <f t="shared" si="6"/>
        <v>28.908</v>
      </c>
    </row>
    <row r="26" spans="1:21" ht="15.75" thickBot="1">
      <c r="A26" s="1"/>
      <c r="B26" s="3"/>
      <c r="C26" s="58" t="s">
        <v>36</v>
      </c>
      <c r="D26" s="59" t="s">
        <v>37</v>
      </c>
      <c r="E26" s="67">
        <v>835.64</v>
      </c>
      <c r="F26" s="61">
        <f t="shared" si="7"/>
        <v>0.6867408490984698</v>
      </c>
      <c r="G26" s="25">
        <f t="shared" si="0"/>
        <v>10.354307799208504</v>
      </c>
      <c r="H26" s="67">
        <v>162.322</v>
      </c>
      <c r="I26" s="62">
        <f t="shared" si="1"/>
        <v>0.3682441016333938</v>
      </c>
      <c r="J26" s="25">
        <f t="shared" si="2"/>
        <v>2.5219890591894156</v>
      </c>
      <c r="K26" s="117"/>
      <c r="L26" s="117"/>
      <c r="M26" s="58" t="s">
        <v>36</v>
      </c>
      <c r="N26" s="59" t="s">
        <v>37</v>
      </c>
      <c r="O26" s="67">
        <v>835.64</v>
      </c>
      <c r="P26" s="61">
        <f t="shared" si="8"/>
        <v>0.6774873524451939</v>
      </c>
      <c r="Q26" s="25">
        <f t="shared" si="3"/>
        <v>10.125319094198934</v>
      </c>
      <c r="R26" s="67">
        <v>162.322</v>
      </c>
      <c r="S26" s="62">
        <f t="shared" si="4"/>
        <v>0.42999205298013243</v>
      </c>
      <c r="T26" s="27">
        <f t="shared" si="5"/>
        <v>2.2157246244437023</v>
      </c>
      <c r="U26" s="127">
        <f t="shared" si="6"/>
        <v>997.962</v>
      </c>
    </row>
    <row r="27" spans="1:21" ht="15.75" thickBot="1">
      <c r="A27" s="1"/>
      <c r="B27" s="3"/>
      <c r="C27" s="4"/>
      <c r="D27" s="68"/>
      <c r="E27" s="20"/>
      <c r="F27" s="30"/>
      <c r="G27" s="31"/>
      <c r="H27" s="20"/>
      <c r="I27" s="32"/>
      <c r="J27" s="31"/>
      <c r="K27" s="117"/>
      <c r="L27" s="117"/>
      <c r="M27" s="4"/>
      <c r="N27" s="68"/>
      <c r="O27" s="20"/>
      <c r="P27" s="30"/>
      <c r="Q27" s="31"/>
      <c r="R27" s="20"/>
      <c r="S27" s="32"/>
      <c r="T27" s="33"/>
      <c r="U27" s="127"/>
    </row>
    <row r="28" spans="1:21" ht="15.75" thickBot="1">
      <c r="A28" s="1"/>
      <c r="B28" s="6"/>
      <c r="C28" s="11" t="s">
        <v>38</v>
      </c>
      <c r="D28" s="9" t="s">
        <v>39</v>
      </c>
      <c r="E28" s="29">
        <f>SUM(E29:E32)</f>
        <v>589.2988</v>
      </c>
      <c r="F28" s="30">
        <f t="shared" si="7"/>
        <v>0.4842941437517464</v>
      </c>
      <c r="G28" s="31">
        <f t="shared" si="0"/>
        <v>7.301925662850286</v>
      </c>
      <c r="H28" s="29">
        <f>SUM(H29:H32)</f>
        <v>472.58299999999997</v>
      </c>
      <c r="I28" s="32">
        <f t="shared" si="1"/>
        <v>1.0721029945553537</v>
      </c>
      <c r="J28" s="31">
        <f t="shared" si="2"/>
        <v>7.342499202565958</v>
      </c>
      <c r="K28" s="121"/>
      <c r="L28" s="121"/>
      <c r="M28" s="11" t="s">
        <v>38</v>
      </c>
      <c r="N28" s="9" t="s">
        <v>39</v>
      </c>
      <c r="O28" s="29">
        <f>SUM(O29:O32)</f>
        <v>687.6039610819026</v>
      </c>
      <c r="P28" s="30">
        <f t="shared" si="8"/>
        <v>0.5574685117086381</v>
      </c>
      <c r="Q28" s="31">
        <f t="shared" si="3"/>
        <v>8.331589579710652</v>
      </c>
      <c r="R28" s="29">
        <f>SUM(R29:R32)</f>
        <v>605.3431189180973</v>
      </c>
      <c r="S28" s="32">
        <f t="shared" si="4"/>
        <v>1.603557930908867</v>
      </c>
      <c r="T28" s="33">
        <f t="shared" si="5"/>
        <v>8.263042932100273</v>
      </c>
      <c r="U28" s="127">
        <f aca="true" t="shared" si="9" ref="U28:U43">O28+R28</f>
        <v>1292.94708</v>
      </c>
    </row>
    <row r="29" spans="1:21" ht="15">
      <c r="A29" s="1"/>
      <c r="B29" s="3"/>
      <c r="C29" s="63" t="s">
        <v>40</v>
      </c>
      <c r="D29" s="35" t="s">
        <v>33</v>
      </c>
      <c r="E29" s="42">
        <v>363.3494</v>
      </c>
      <c r="F29" s="37">
        <f t="shared" si="7"/>
        <v>0.29860570996531943</v>
      </c>
      <c r="G29" s="38">
        <f t="shared" si="0"/>
        <v>4.5022156984559505</v>
      </c>
      <c r="H29" s="42">
        <v>291.247</v>
      </c>
      <c r="I29" s="56">
        <f t="shared" si="1"/>
        <v>0.6607236842105263</v>
      </c>
      <c r="J29" s="38">
        <f t="shared" si="2"/>
        <v>4.525090545469744</v>
      </c>
      <c r="K29" s="117"/>
      <c r="L29" s="117"/>
      <c r="M29" s="63" t="s">
        <v>40</v>
      </c>
      <c r="N29" s="35" t="s">
        <v>33</v>
      </c>
      <c r="O29" s="104">
        <f>929.144*P5</f>
        <v>491.1922631818875</v>
      </c>
      <c r="P29" s="95">
        <f t="shared" si="8"/>
        <v>0.3982295556994158</v>
      </c>
      <c r="Q29" s="99">
        <f t="shared" si="3"/>
        <v>5.951699776600394</v>
      </c>
      <c r="R29" s="104">
        <f>929.144*S5</f>
        <v>437.95173681811247</v>
      </c>
      <c r="S29" s="102">
        <f t="shared" si="4"/>
        <v>1.1601370511738078</v>
      </c>
      <c r="T29" s="41">
        <f t="shared" si="5"/>
        <v>5.9781203261774705</v>
      </c>
      <c r="U29" s="127">
        <f t="shared" si="9"/>
        <v>929.144</v>
      </c>
    </row>
    <row r="30" spans="1:21" ht="15">
      <c r="A30" s="1"/>
      <c r="B30" s="3"/>
      <c r="C30" s="65" t="s">
        <v>41</v>
      </c>
      <c r="D30" s="44" t="s">
        <v>26</v>
      </c>
      <c r="E30" s="45">
        <v>137.6</v>
      </c>
      <c r="F30" s="37">
        <f t="shared" si="7"/>
        <v>0.11308163902631449</v>
      </c>
      <c r="G30" s="38">
        <f t="shared" si="0"/>
        <v>1.7049839083470038</v>
      </c>
      <c r="H30" s="45">
        <v>110.294</v>
      </c>
      <c r="I30" s="56">
        <f t="shared" si="1"/>
        <v>0.2502132486388385</v>
      </c>
      <c r="J30" s="38">
        <f t="shared" si="2"/>
        <v>1.7136325408400428</v>
      </c>
      <c r="K30" s="117"/>
      <c r="L30" s="117"/>
      <c r="M30" s="65" t="s">
        <v>41</v>
      </c>
      <c r="N30" s="44" t="s">
        <v>26</v>
      </c>
      <c r="O30" s="105">
        <f>O29*0.22</f>
        <v>108.06229790001525</v>
      </c>
      <c r="P30" s="95">
        <f t="shared" si="8"/>
        <v>0.08761050225387149</v>
      </c>
      <c r="Q30" s="99">
        <f t="shared" si="3"/>
        <v>1.3093739508520867</v>
      </c>
      <c r="R30" s="105">
        <f>R29*0.22</f>
        <v>96.34938209998474</v>
      </c>
      <c r="S30" s="102">
        <f t="shared" si="4"/>
        <v>0.2552301512582377</v>
      </c>
      <c r="T30" s="41">
        <f t="shared" si="5"/>
        <v>1.3151864717590434</v>
      </c>
      <c r="U30" s="127">
        <f t="shared" si="9"/>
        <v>204.41168</v>
      </c>
    </row>
    <row r="31" spans="1:21" ht="15">
      <c r="A31" s="1"/>
      <c r="B31" s="3"/>
      <c r="C31" s="65" t="s">
        <v>42</v>
      </c>
      <c r="D31" s="44" t="s">
        <v>28</v>
      </c>
      <c r="E31" s="45">
        <v>3.0554</v>
      </c>
      <c r="F31" s="37">
        <f t="shared" si="7"/>
        <v>0.0025109712200654167</v>
      </c>
      <c r="G31" s="38">
        <f t="shared" si="0"/>
        <v>0.037859068557873805</v>
      </c>
      <c r="H31" s="45">
        <v>3.452</v>
      </c>
      <c r="I31" s="56">
        <f t="shared" si="1"/>
        <v>0.007831215970961888</v>
      </c>
      <c r="J31" s="38">
        <f t="shared" si="2"/>
        <v>0.05363355695667786</v>
      </c>
      <c r="K31" s="117"/>
      <c r="L31" s="117"/>
      <c r="M31" s="65" t="s">
        <v>42</v>
      </c>
      <c r="N31" s="44" t="s">
        <v>28</v>
      </c>
      <c r="O31" s="45">
        <v>3.0554</v>
      </c>
      <c r="P31" s="37">
        <f t="shared" si="8"/>
        <v>0.002477137112465949</v>
      </c>
      <c r="Q31" s="38">
        <f t="shared" si="3"/>
        <v>0.037021803600133345</v>
      </c>
      <c r="R31" s="45">
        <v>3.452</v>
      </c>
      <c r="S31" s="56">
        <f t="shared" si="4"/>
        <v>0.009144370860927151</v>
      </c>
      <c r="T31" s="41">
        <f t="shared" si="5"/>
        <v>0.04712042362452199</v>
      </c>
      <c r="U31" s="127">
        <f t="shared" si="9"/>
        <v>6.5074000000000005</v>
      </c>
    </row>
    <row r="32" spans="1:21" ht="15.75" thickBot="1">
      <c r="A32" s="1"/>
      <c r="B32" s="3"/>
      <c r="C32" s="58" t="s">
        <v>43</v>
      </c>
      <c r="D32" s="59" t="s">
        <v>37</v>
      </c>
      <c r="E32" s="60">
        <v>85.294</v>
      </c>
      <c r="F32" s="61">
        <f t="shared" si="7"/>
        <v>0.07009582354004701</v>
      </c>
      <c r="G32" s="25">
        <f>F32/F$40*100</f>
        <v>1.0568669874894574</v>
      </c>
      <c r="H32" s="60">
        <v>67.59</v>
      </c>
      <c r="I32" s="62">
        <f t="shared" si="1"/>
        <v>0.15333484573502723</v>
      </c>
      <c r="J32" s="25">
        <f t="shared" si="2"/>
        <v>1.050142559299495</v>
      </c>
      <c r="K32" s="117"/>
      <c r="L32" s="117"/>
      <c r="M32" s="58" t="s">
        <v>43</v>
      </c>
      <c r="N32" s="59" t="s">
        <v>37</v>
      </c>
      <c r="O32" s="60">
        <v>85.294</v>
      </c>
      <c r="P32" s="61">
        <f t="shared" si="8"/>
        <v>0.06915131664288493</v>
      </c>
      <c r="Q32" s="25">
        <f>P32/P$40*100</f>
        <v>1.033494048658039</v>
      </c>
      <c r="R32" s="60">
        <v>67.59</v>
      </c>
      <c r="S32" s="62">
        <f t="shared" si="4"/>
        <v>0.17904635761589405</v>
      </c>
      <c r="T32" s="27">
        <f t="shared" si="5"/>
        <v>0.9226157105392359</v>
      </c>
      <c r="U32" s="127">
        <f t="shared" si="9"/>
        <v>152.88400000000001</v>
      </c>
    </row>
    <row r="33" spans="1:21" ht="15.75" thickBot="1">
      <c r="A33" s="1"/>
      <c r="B33" s="6"/>
      <c r="C33" s="11" t="s">
        <v>44</v>
      </c>
      <c r="D33" s="9" t="s">
        <v>45</v>
      </c>
      <c r="E33" s="29">
        <f>SUM(E34:E37)</f>
        <v>409.30780000000004</v>
      </c>
      <c r="F33" s="30">
        <f t="shared" si="7"/>
        <v>0.3363749774001085</v>
      </c>
      <c r="G33" s="31">
        <f t="shared" si="0"/>
        <v>5.07168032384385</v>
      </c>
      <c r="H33" s="29">
        <f>SUM(H34:H37)</f>
        <v>295.081</v>
      </c>
      <c r="I33" s="32">
        <f t="shared" si="1"/>
        <v>0.6694215063520871</v>
      </c>
      <c r="J33" s="31">
        <f t="shared" si="2"/>
        <v>4.584659217941327</v>
      </c>
      <c r="K33" s="121"/>
      <c r="L33" s="121"/>
      <c r="M33" s="11" t="s">
        <v>44</v>
      </c>
      <c r="N33" s="9" t="s">
        <v>45</v>
      </c>
      <c r="O33" s="29">
        <f>SUM(O34:O37)</f>
        <v>516.4723091524135</v>
      </c>
      <c r="P33" s="30">
        <f t="shared" si="8"/>
        <v>0.4187251176809682</v>
      </c>
      <c r="Q33" s="31">
        <f t="shared" si="3"/>
        <v>6.258014137051777</v>
      </c>
      <c r="R33" s="29">
        <f>SUM(R34:R37)</f>
        <v>435.7019508475865</v>
      </c>
      <c r="S33" s="32">
        <f t="shared" si="4"/>
        <v>1.1541773532386397</v>
      </c>
      <c r="T33" s="33">
        <f t="shared" si="5"/>
        <v>5.94741034124245</v>
      </c>
      <c r="U33" s="127">
        <f t="shared" si="9"/>
        <v>952.17426</v>
      </c>
    </row>
    <row r="34" spans="1:21" ht="15">
      <c r="A34" s="1"/>
      <c r="B34" s="3"/>
      <c r="C34" s="63" t="s">
        <v>46</v>
      </c>
      <c r="D34" s="35" t="s">
        <v>33</v>
      </c>
      <c r="E34" s="42">
        <v>260.6684</v>
      </c>
      <c r="F34" s="37">
        <f t="shared" si="7"/>
        <v>0.2142210022846436</v>
      </c>
      <c r="G34" s="38">
        <f t="shared" si="0"/>
        <v>3.2299086294662804</v>
      </c>
      <c r="H34" s="36">
        <v>199.723</v>
      </c>
      <c r="I34" s="56">
        <f t="shared" si="1"/>
        <v>0.4530921052631579</v>
      </c>
      <c r="J34" s="38">
        <f t="shared" si="2"/>
        <v>3.1030865863437347</v>
      </c>
      <c r="K34" s="117"/>
      <c r="L34" s="117"/>
      <c r="M34" s="63" t="s">
        <v>46</v>
      </c>
      <c r="N34" s="35" t="s">
        <v>33</v>
      </c>
      <c r="O34" s="104">
        <f>723.383*P5</f>
        <v>382.41664684624055</v>
      </c>
      <c r="P34" s="95">
        <f t="shared" si="8"/>
        <v>0.3100407371629269</v>
      </c>
      <c r="Q34" s="99">
        <f t="shared" si="3"/>
        <v>4.633682657905044</v>
      </c>
      <c r="R34" s="104">
        <f>723.383*S5</f>
        <v>340.9663531537594</v>
      </c>
      <c r="S34" s="102">
        <f t="shared" si="4"/>
        <v>0.9032221275596276</v>
      </c>
      <c r="T34" s="41">
        <f t="shared" si="5"/>
        <v>4.654252318167299</v>
      </c>
      <c r="U34" s="127">
        <f t="shared" si="9"/>
        <v>723.383</v>
      </c>
    </row>
    <row r="35" spans="1:21" ht="15">
      <c r="A35" s="1"/>
      <c r="B35" s="3"/>
      <c r="C35" s="65" t="s">
        <v>47</v>
      </c>
      <c r="D35" s="44" t="s">
        <v>26</v>
      </c>
      <c r="E35" s="45">
        <v>98.7154</v>
      </c>
      <c r="F35" s="37">
        <f t="shared" si="7"/>
        <v>0.08112572114199307</v>
      </c>
      <c r="G35" s="38">
        <f t="shared" si="0"/>
        <v>1.2231698292589959</v>
      </c>
      <c r="H35" s="47">
        <v>75.635</v>
      </c>
      <c r="I35" s="56">
        <f t="shared" si="1"/>
        <v>0.17158575317604358</v>
      </c>
      <c r="J35" s="38">
        <f t="shared" si="2"/>
        <v>1.1751373349995164</v>
      </c>
      <c r="K35" s="117"/>
      <c r="L35" s="117"/>
      <c r="M35" s="65" t="s">
        <v>47</v>
      </c>
      <c r="N35" s="44" t="s">
        <v>26</v>
      </c>
      <c r="O35" s="105">
        <f>O34*0.22</f>
        <v>84.13166230617293</v>
      </c>
      <c r="P35" s="95">
        <f t="shared" si="8"/>
        <v>0.06820896217584392</v>
      </c>
      <c r="Q35" s="99">
        <f t="shared" si="3"/>
        <v>1.0194101847391095</v>
      </c>
      <c r="R35" s="105">
        <f>R34*0.22</f>
        <v>75.01259769382708</v>
      </c>
      <c r="S35" s="102">
        <f t="shared" si="4"/>
        <v>0.19870886806311808</v>
      </c>
      <c r="T35" s="41">
        <f t="shared" si="5"/>
        <v>1.023935509996806</v>
      </c>
      <c r="U35" s="127">
        <f t="shared" si="9"/>
        <v>159.14426</v>
      </c>
    </row>
    <row r="36" spans="1:21" ht="15">
      <c r="A36" s="1"/>
      <c r="B36" s="3"/>
      <c r="C36" s="65" t="s">
        <v>48</v>
      </c>
      <c r="D36" s="44" t="s">
        <v>28</v>
      </c>
      <c r="E36" s="45">
        <v>0.189</v>
      </c>
      <c r="F36" s="37">
        <f t="shared" si="7"/>
        <v>0.00015532289081376046</v>
      </c>
      <c r="G36" s="38">
        <f t="shared" si="0"/>
        <v>0.0023418746996917423</v>
      </c>
      <c r="H36" s="47">
        <v>0.213</v>
      </c>
      <c r="I36" s="56">
        <f t="shared" si="1"/>
        <v>0.0004832123411978221</v>
      </c>
      <c r="J36" s="38">
        <f t="shared" si="2"/>
        <v>0.003309370692865696</v>
      </c>
      <c r="K36" s="117"/>
      <c r="L36" s="117"/>
      <c r="M36" s="65" t="s">
        <v>48</v>
      </c>
      <c r="N36" s="44" t="s">
        <v>28</v>
      </c>
      <c r="O36" s="45">
        <v>0.189</v>
      </c>
      <c r="P36" s="37">
        <f t="shared" si="8"/>
        <v>0.00015322999091970423</v>
      </c>
      <c r="Q36" s="38">
        <f t="shared" si="3"/>
        <v>0.0022900834196587032</v>
      </c>
      <c r="R36" s="47">
        <v>0.213</v>
      </c>
      <c r="S36" s="56">
        <f t="shared" si="4"/>
        <v>0.0005642384105960265</v>
      </c>
      <c r="T36" s="41">
        <f t="shared" si="5"/>
        <v>0.002907488479728617</v>
      </c>
      <c r="U36" s="127">
        <f t="shared" si="9"/>
        <v>0.402</v>
      </c>
    </row>
    <row r="37" spans="1:21" ht="15">
      <c r="A37" s="1"/>
      <c r="B37" s="3"/>
      <c r="C37" s="65" t="s">
        <v>49</v>
      </c>
      <c r="D37" s="44" t="s">
        <v>37</v>
      </c>
      <c r="E37" s="45">
        <v>49.735</v>
      </c>
      <c r="F37" s="37">
        <f>E37/E$44</f>
        <v>0.040872931082658076</v>
      </c>
      <c r="G37" s="38">
        <f t="shared" si="0"/>
        <v>0.6162599904188825</v>
      </c>
      <c r="H37" s="47">
        <v>19.51</v>
      </c>
      <c r="I37" s="56">
        <f t="shared" si="1"/>
        <v>0.044260435571687844</v>
      </c>
      <c r="J37" s="38">
        <f t="shared" si="2"/>
        <v>0.30312592590521004</v>
      </c>
      <c r="K37" s="117"/>
      <c r="L37" s="117"/>
      <c r="M37" s="65" t="s">
        <v>49</v>
      </c>
      <c r="N37" s="44" t="s">
        <v>37</v>
      </c>
      <c r="O37" s="45">
        <v>49.735</v>
      </c>
      <c r="P37" s="37">
        <f>O37/O$44</f>
        <v>0.040322188351277724</v>
      </c>
      <c r="Q37" s="38">
        <f t="shared" si="3"/>
        <v>0.6026312109879661</v>
      </c>
      <c r="R37" s="47">
        <v>19.51</v>
      </c>
      <c r="S37" s="56">
        <f t="shared" si="4"/>
        <v>0.05168211920529802</v>
      </c>
      <c r="T37" s="41">
        <f t="shared" si="5"/>
        <v>0.26631502459861656</v>
      </c>
      <c r="U37" s="127">
        <f t="shared" si="9"/>
        <v>69.245</v>
      </c>
    </row>
    <row r="38" spans="1:21" ht="15">
      <c r="A38" s="1"/>
      <c r="B38" s="3"/>
      <c r="C38" s="69" t="s">
        <v>50</v>
      </c>
      <c r="D38" s="50" t="s">
        <v>51</v>
      </c>
      <c r="E38" s="51"/>
      <c r="F38" s="52"/>
      <c r="G38" s="38"/>
      <c r="H38" s="51"/>
      <c r="I38" s="53"/>
      <c r="J38" s="38"/>
      <c r="K38" s="121"/>
      <c r="L38" s="121"/>
      <c r="M38" s="69" t="s">
        <v>50</v>
      </c>
      <c r="N38" s="50" t="s">
        <v>51</v>
      </c>
      <c r="O38" s="51"/>
      <c r="P38" s="52"/>
      <c r="Q38" s="38"/>
      <c r="R38" s="51"/>
      <c r="S38" s="53"/>
      <c r="T38" s="41"/>
      <c r="U38" s="127">
        <f t="shared" si="9"/>
        <v>0</v>
      </c>
    </row>
    <row r="39" spans="1:21" ht="15.75" thickBot="1">
      <c r="A39" s="1"/>
      <c r="B39" s="3"/>
      <c r="C39" s="70" t="s">
        <v>52</v>
      </c>
      <c r="D39" s="71" t="s">
        <v>53</v>
      </c>
      <c r="E39" s="72"/>
      <c r="F39" s="24"/>
      <c r="G39" s="25"/>
      <c r="H39" s="72"/>
      <c r="I39" s="26"/>
      <c r="J39" s="25"/>
      <c r="K39" s="121"/>
      <c r="L39" s="121"/>
      <c r="M39" s="70" t="s">
        <v>52</v>
      </c>
      <c r="N39" s="71" t="s">
        <v>53</v>
      </c>
      <c r="O39" s="72"/>
      <c r="P39" s="24"/>
      <c r="Q39" s="25"/>
      <c r="R39" s="72"/>
      <c r="S39" s="26"/>
      <c r="T39" s="27"/>
      <c r="U39" s="127">
        <f t="shared" si="9"/>
        <v>0</v>
      </c>
    </row>
    <row r="40" spans="1:21" ht="15.75" thickBot="1">
      <c r="A40" s="1"/>
      <c r="B40" s="3"/>
      <c r="C40" s="11" t="s">
        <v>54</v>
      </c>
      <c r="D40" s="9" t="s">
        <v>55</v>
      </c>
      <c r="E40" s="29">
        <f>E10+E28+E33+E38+E39</f>
        <v>8070.457400000001</v>
      </c>
      <c r="F40" s="30">
        <f t="shared" si="7"/>
        <v>6.6324167913084935</v>
      </c>
      <c r="G40" s="31">
        <f>F40/F$40*100</f>
        <v>100</v>
      </c>
      <c r="H40" s="29">
        <f>H10+H28+H33+H38+H39</f>
        <v>6436.268999999999</v>
      </c>
      <c r="I40" s="32">
        <f t="shared" si="1"/>
        <v>14.60133620689655</v>
      </c>
      <c r="J40" s="33">
        <f t="shared" si="2"/>
        <v>100</v>
      </c>
      <c r="K40" s="121"/>
      <c r="L40" s="121"/>
      <c r="M40" s="11" t="s">
        <v>54</v>
      </c>
      <c r="N40" s="9" t="s">
        <v>55</v>
      </c>
      <c r="O40" s="29">
        <f>O10+O28+O33+O38+O39</f>
        <v>8252.974471478736</v>
      </c>
      <c r="P40" s="30">
        <f t="shared" si="8"/>
        <v>6.691022239816071</v>
      </c>
      <c r="Q40" s="31">
        <f>P40/P$40*100</f>
        <v>100</v>
      </c>
      <c r="R40" s="29">
        <f>R10+R28+R33+R38+R39</f>
        <v>7325.910368521264</v>
      </c>
      <c r="S40" s="32">
        <f>R40/R$44</f>
        <v>19.406385082175532</v>
      </c>
      <c r="T40" s="33">
        <f t="shared" si="5"/>
        <v>100</v>
      </c>
      <c r="U40" s="127">
        <f t="shared" si="9"/>
        <v>15578.884839999999</v>
      </c>
    </row>
    <row r="41" spans="1:21" ht="15">
      <c r="A41" s="1"/>
      <c r="B41" s="3"/>
      <c r="C41" s="73" t="s">
        <v>56</v>
      </c>
      <c r="D41" s="74" t="s">
        <v>57</v>
      </c>
      <c r="E41" s="75">
        <v>0</v>
      </c>
      <c r="F41" s="53"/>
      <c r="G41" s="76"/>
      <c r="H41" s="75">
        <v>0</v>
      </c>
      <c r="I41" s="53"/>
      <c r="J41" s="77"/>
      <c r="K41" s="121"/>
      <c r="L41" s="121"/>
      <c r="M41" s="73" t="s">
        <v>56</v>
      </c>
      <c r="N41" s="74" t="s">
        <v>57</v>
      </c>
      <c r="O41" s="75">
        <v>0</v>
      </c>
      <c r="P41" s="53"/>
      <c r="Q41" s="76"/>
      <c r="R41" s="75">
        <v>0</v>
      </c>
      <c r="S41" s="53"/>
      <c r="T41" s="77"/>
      <c r="U41" s="127">
        <f t="shared" si="9"/>
        <v>0</v>
      </c>
    </row>
    <row r="42" spans="1:21" ht="15">
      <c r="A42" s="1"/>
      <c r="B42" s="3"/>
      <c r="C42" s="69" t="s">
        <v>58</v>
      </c>
      <c r="D42" s="50" t="s">
        <v>59</v>
      </c>
      <c r="E42" s="54">
        <f>E40+E41</f>
        <v>8070.457400000001</v>
      </c>
      <c r="F42" s="78"/>
      <c r="G42" s="79"/>
      <c r="H42" s="54">
        <f>H40+H41</f>
        <v>6436.268999999999</v>
      </c>
      <c r="I42" s="78"/>
      <c r="J42" s="80"/>
      <c r="K42" s="121"/>
      <c r="L42" s="121"/>
      <c r="M42" s="69" t="s">
        <v>58</v>
      </c>
      <c r="N42" s="50" t="s">
        <v>59</v>
      </c>
      <c r="O42" s="54">
        <f>O40+O41</f>
        <v>8252.974471478736</v>
      </c>
      <c r="P42" s="78"/>
      <c r="Q42" s="79"/>
      <c r="R42" s="54">
        <f>R40+R41</f>
        <v>7325.910368521264</v>
      </c>
      <c r="S42" s="78"/>
      <c r="T42" s="80"/>
      <c r="U42" s="127">
        <f t="shared" si="9"/>
        <v>15578.884839999999</v>
      </c>
    </row>
    <row r="43" spans="1:21" ht="15">
      <c r="A43" s="1"/>
      <c r="B43" s="3"/>
      <c r="C43" s="69" t="s">
        <v>60</v>
      </c>
      <c r="D43" s="50" t="s">
        <v>61</v>
      </c>
      <c r="E43" s="81">
        <f>E42/E44</f>
        <v>6.6324167913084935</v>
      </c>
      <c r="F43" s="82"/>
      <c r="G43" s="83"/>
      <c r="H43" s="81">
        <f>H42/H44</f>
        <v>14.60133620689655</v>
      </c>
      <c r="I43" s="82"/>
      <c r="J43" s="84"/>
      <c r="K43" s="121"/>
      <c r="L43" s="121"/>
      <c r="M43" s="69" t="s">
        <v>60</v>
      </c>
      <c r="N43" s="50" t="s">
        <v>61</v>
      </c>
      <c r="O43" s="81">
        <f>O42/O44</f>
        <v>6.691022239816071</v>
      </c>
      <c r="P43" s="82"/>
      <c r="Q43" s="83"/>
      <c r="R43" s="81">
        <f>R42/R44</f>
        <v>19.406385082175532</v>
      </c>
      <c r="S43" s="82"/>
      <c r="T43" s="84"/>
      <c r="U43" s="127">
        <f t="shared" si="9"/>
        <v>26.097407321991604</v>
      </c>
    </row>
    <row r="44" spans="1:21" ht="15.75" thickBot="1">
      <c r="A44" s="1"/>
      <c r="B44" s="3"/>
      <c r="C44" s="85" t="s">
        <v>62</v>
      </c>
      <c r="D44" s="86" t="s">
        <v>63</v>
      </c>
      <c r="E44" s="87">
        <v>1216.82</v>
      </c>
      <c r="F44" s="85"/>
      <c r="G44" s="88"/>
      <c r="H44" s="89">
        <v>440.8</v>
      </c>
      <c r="I44" s="90"/>
      <c r="J44" s="91"/>
      <c r="K44" s="121"/>
      <c r="L44" s="121"/>
      <c r="M44" s="85" t="s">
        <v>62</v>
      </c>
      <c r="N44" s="86" t="s">
        <v>63</v>
      </c>
      <c r="O44" s="114">
        <v>1233.44</v>
      </c>
      <c r="P44" s="85"/>
      <c r="Q44" s="88"/>
      <c r="R44" s="115">
        <v>377.5</v>
      </c>
      <c r="S44" s="90"/>
      <c r="T44" s="91"/>
      <c r="U44" s="127"/>
    </row>
    <row r="45" spans="1:10" ht="12.75">
      <c r="A45" s="1"/>
      <c r="B45" s="1"/>
      <c r="C45" s="131"/>
      <c r="D45" s="131"/>
      <c r="E45" s="131"/>
      <c r="F45" s="131"/>
      <c r="G45" s="131"/>
      <c r="H45" s="131"/>
      <c r="I45" s="131"/>
      <c r="J45" s="131"/>
    </row>
    <row r="46" spans="1:21" ht="12.75">
      <c r="A46" s="1"/>
      <c r="B46" s="1"/>
      <c r="C46" s="131"/>
      <c r="D46" s="131"/>
      <c r="E46" s="131"/>
      <c r="F46" s="131"/>
      <c r="G46" s="131"/>
      <c r="H46" s="131"/>
      <c r="I46" s="131"/>
      <c r="J46" s="131"/>
      <c r="K46" s="1"/>
      <c r="L46" s="1"/>
      <c r="M46" s="1"/>
      <c r="N46" s="1"/>
      <c r="O46" s="1"/>
      <c r="P46" s="1"/>
      <c r="Q46" s="1"/>
      <c r="R46" s="1"/>
      <c r="S46" s="1"/>
      <c r="T46" s="1"/>
      <c r="U46" s="124"/>
    </row>
    <row r="47" spans="3:10" ht="12.75">
      <c r="C47" s="130"/>
      <c r="D47" s="130"/>
      <c r="E47" s="130"/>
      <c r="F47" s="130"/>
      <c r="G47" s="130"/>
      <c r="H47" s="130"/>
      <c r="I47" s="130"/>
      <c r="J47" s="130"/>
    </row>
  </sheetData>
  <mergeCells count="1">
    <mergeCell ref="E8:J8"/>
  </mergeCells>
  <printOptions/>
  <pageMargins left="0.7874015748031497" right="0.7874015748031497" top="0.2755905511811024" bottom="0.4330708661417323" header="0.15748031496062992" footer="0.15748031496062992"/>
  <pageSetup orientation="landscape" paperSize="9" scale="70" r:id="rId1"/>
  <colBreaks count="1" manualBreakCount="1">
    <brk id="10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2016-06-09T16:07:23Z</cp:lastPrinted>
  <dcterms:created xsi:type="dcterms:W3CDTF">1996-10-08T23:32:33Z</dcterms:created>
  <dcterms:modified xsi:type="dcterms:W3CDTF">2016-06-14T07:12:46Z</dcterms:modified>
  <cp:category/>
  <cp:version/>
  <cp:contentType/>
  <cp:contentStatus/>
</cp:coreProperties>
</file>